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515"/>
  <workbookPr showInkAnnotation="0" autoCompressPictures="0"/>
  <bookViews>
    <workbookView xWindow="14960" yWindow="2420" windowWidth="23920" windowHeight="16700" tabRatio="500" firstSheet="1" activeTab="4"/>
  </bookViews>
  <sheets>
    <sheet name="2018-02-27" sheetId="1" r:id="rId1"/>
    <sheet name="2019-12-12" sheetId="2" r:id="rId2"/>
    <sheet name="2018-04-13 rep 2" sheetId="4" r:id="rId3"/>
    <sheet name="2018-09-20 rep 1" sheetId="5" r:id="rId4"/>
    <sheet name="compiled" sheetId="3" r:id="rId5"/>
    <sheet name="unpaired t tests" sheetId="6" r:id="rId6"/>
  </sheets>
  <externalReferences>
    <externalReference r:id="rId7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6" i="3" l="1"/>
  <c r="R5" i="3"/>
  <c r="R3" i="3"/>
  <c r="Q4" i="3"/>
  <c r="Q5" i="3"/>
  <c r="Q6" i="3"/>
  <c r="Q3" i="3"/>
  <c r="L4" i="3"/>
  <c r="M4" i="3"/>
  <c r="N4" i="3"/>
  <c r="O5" i="3"/>
  <c r="P5" i="3"/>
  <c r="O6" i="3"/>
  <c r="P6" i="3"/>
  <c r="P3" i="3"/>
  <c r="O3" i="3"/>
  <c r="N3" i="3"/>
  <c r="M3" i="3"/>
  <c r="L3" i="3"/>
  <c r="E19" i="5"/>
  <c r="E16" i="5"/>
  <c r="F8" i="5"/>
  <c r="F7" i="5"/>
  <c r="F6" i="5"/>
  <c r="J4" i="5"/>
  <c r="F4" i="5"/>
  <c r="I4" i="5"/>
  <c r="K4" i="5"/>
  <c r="J3" i="5"/>
  <c r="F3" i="5"/>
  <c r="I3" i="5"/>
  <c r="K3" i="5"/>
  <c r="J2" i="5"/>
  <c r="F2" i="5"/>
  <c r="I2" i="5"/>
  <c r="K2" i="5"/>
  <c r="E18" i="4"/>
  <c r="E15" i="4"/>
  <c r="F8" i="4"/>
  <c r="F7" i="4"/>
  <c r="F6" i="4"/>
  <c r="J4" i="4"/>
  <c r="F4" i="4"/>
  <c r="I4" i="4"/>
  <c r="K4" i="4"/>
  <c r="J3" i="4"/>
  <c r="F3" i="4"/>
  <c r="I3" i="4"/>
  <c r="K3" i="4"/>
  <c r="J2" i="4"/>
  <c r="F2" i="4"/>
  <c r="I2" i="4"/>
  <c r="K2" i="4"/>
  <c r="T3" i="3"/>
  <c r="R4" i="3"/>
  <c r="T4" i="3"/>
  <c r="S4" i="3"/>
  <c r="S3" i="3"/>
  <c r="M4" i="2"/>
  <c r="M5" i="2"/>
  <c r="L5" i="2"/>
  <c r="L4" i="2"/>
  <c r="K5" i="2"/>
  <c r="K4" i="2"/>
  <c r="L3" i="2"/>
  <c r="L2" i="2"/>
  <c r="K3" i="2"/>
  <c r="K2" i="2"/>
  <c r="E19" i="2"/>
  <c r="E16" i="2"/>
  <c r="J3" i="1"/>
  <c r="J4" i="1"/>
  <c r="J2" i="1"/>
  <c r="I2" i="1"/>
  <c r="E17" i="1"/>
  <c r="E14" i="1"/>
  <c r="M2" i="2"/>
  <c r="G3" i="2"/>
  <c r="G4" i="2"/>
  <c r="G5" i="2"/>
  <c r="G6" i="2"/>
  <c r="G7" i="2"/>
  <c r="G8" i="2"/>
  <c r="G9" i="2"/>
  <c r="G2" i="2"/>
  <c r="M3" i="2"/>
  <c r="I3" i="1"/>
  <c r="I4" i="1"/>
  <c r="K3" i="1"/>
  <c r="K4" i="1"/>
  <c r="K2" i="1"/>
  <c r="F3" i="1"/>
  <c r="F4" i="1"/>
  <c r="F5" i="1"/>
  <c r="F6" i="1"/>
  <c r="F7" i="1"/>
  <c r="F2" i="1"/>
</calcChain>
</file>

<file path=xl/sharedStrings.xml><?xml version="1.0" encoding="utf-8"?>
<sst xmlns="http://schemas.openxmlformats.org/spreadsheetml/2006/main" count="221" uniqueCount="87">
  <si>
    <t>sample</t>
  </si>
  <si>
    <t>input - empty</t>
  </si>
  <si>
    <t>input - GFP</t>
  </si>
  <si>
    <t>input - MPZ</t>
  </si>
  <si>
    <t>beads - empty</t>
  </si>
  <si>
    <t>beads - GFP</t>
  </si>
  <si>
    <t>beads - MPZ</t>
  </si>
  <si>
    <t>background</t>
  </si>
  <si>
    <t>area</t>
  </si>
  <si>
    <t>mean</t>
  </si>
  <si>
    <t>int den</t>
  </si>
  <si>
    <t>raw int den</t>
  </si>
  <si>
    <t>background subtracted</t>
  </si>
  <si>
    <t>beads</t>
  </si>
  <si>
    <t>empty</t>
  </si>
  <si>
    <t xml:space="preserve">GFP </t>
  </si>
  <si>
    <t>MPZ</t>
  </si>
  <si>
    <t>input (*dilution factor)</t>
  </si>
  <si>
    <t>fraction IP'ed</t>
  </si>
  <si>
    <t>replicate</t>
  </si>
  <si>
    <t>input GFP</t>
  </si>
  <si>
    <t>input MPZ</t>
  </si>
  <si>
    <t>beads GFP</t>
  </si>
  <si>
    <t>beads MPZ</t>
  </si>
  <si>
    <t>calculation of dilution factor:</t>
  </si>
  <si>
    <t>ul incubated with beads</t>
  </si>
  <si>
    <t>ul mixed with sample buffer (40 ul total)</t>
  </si>
  <si>
    <t>ul loaded onto gel</t>
  </si>
  <si>
    <t>dilution factor</t>
  </si>
  <si>
    <t>input</t>
  </si>
  <si>
    <t>ul of sample buffer incubated with beads for elution</t>
  </si>
  <si>
    <t>ul of sample buffer recovered after removal of beads</t>
  </si>
  <si>
    <t>beads (*dilution factor)</t>
  </si>
  <si>
    <t>rep</t>
  </si>
  <si>
    <t>Rep 1</t>
  </si>
  <si>
    <t>Rep 2</t>
  </si>
  <si>
    <t>beads (*diluton factor)</t>
  </si>
  <si>
    <t>average</t>
  </si>
  <si>
    <t>SEM</t>
  </si>
  <si>
    <t>% IP'ed</t>
  </si>
  <si>
    <t>Rep 3</t>
  </si>
  <si>
    <t>GFP</t>
  </si>
  <si>
    <t>input - INS</t>
  </si>
  <si>
    <t>INS</t>
  </si>
  <si>
    <t>input - RHO</t>
  </si>
  <si>
    <t>RHO</t>
  </si>
  <si>
    <t>beads - INS</t>
  </si>
  <si>
    <t>beads - RHO</t>
  </si>
  <si>
    <t>Table Analyzed</t>
  </si>
  <si>
    <t>Data 1</t>
  </si>
  <si>
    <t>Column B</t>
  </si>
  <si>
    <t>vs.</t>
  </si>
  <si>
    <t>Column A</t>
  </si>
  <si>
    <t>Unpaired t test</t>
  </si>
  <si>
    <t>P value</t>
  </si>
  <si>
    <t>P value summary</t>
  </si>
  <si>
    <t>*</t>
  </si>
  <si>
    <t>Significantly different? (P &lt; 0.05)</t>
  </si>
  <si>
    <t>Yes</t>
  </si>
  <si>
    <t>One- or two-tailed P value?</t>
  </si>
  <si>
    <t>Two-tailed</t>
  </si>
  <si>
    <t>t, df</t>
  </si>
  <si>
    <t>How big is the difference?</t>
  </si>
  <si>
    <t>Mean ± SEM of column A</t>
  </si>
  <si>
    <t>Mean ± SEM of column B</t>
  </si>
  <si>
    <t>0.09991 ± 0.02272, n=3</t>
  </si>
  <si>
    <t>Difference between means</t>
  </si>
  <si>
    <t>95% confidence interval</t>
  </si>
  <si>
    <t>R squared</t>
  </si>
  <si>
    <t>F test to compare variances</t>
  </si>
  <si>
    <t>F,DFn, Dfd</t>
  </si>
  <si>
    <t>ns</t>
  </si>
  <si>
    <t>No</t>
  </si>
  <si>
    <t>**</t>
  </si>
  <si>
    <t>t=4.655 df=6</t>
  </si>
  <si>
    <t>0.01021 ± 0.007345, n=5</t>
  </si>
  <si>
    <t>0.08970 ± 0.01927</t>
  </si>
  <si>
    <t>0.04255 to 0.1369</t>
  </si>
  <si>
    <t>5.743, 2, 4</t>
  </si>
  <si>
    <t>t=0.9312 df=5</t>
  </si>
  <si>
    <t>0.02268 ± 0.01003, n=2</t>
  </si>
  <si>
    <t>0.01247 ± 0.01339</t>
  </si>
  <si>
    <t>-0.02195 to 0.04688</t>
  </si>
  <si>
    <t>t=3.568 df=5</t>
  </si>
  <si>
    <t>0.05408 ± 0.0005162, n=2</t>
  </si>
  <si>
    <t>0.04386 ± 0.01229</t>
  </si>
  <si>
    <t>0.01226 to 0.07547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</si>
</sst>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Arial"/>
      <family val="2"/>
    </font>
    <font>
      <u/>
      <sz val="12"/>
      <color theme="10"/>
      <name val="Arial"/>
      <family val="2"/>
    </font>
    <font>
      <u/>
      <sz val="12"/>
      <color theme="11"/>
      <name val="Arial"/>
      <family val="2"/>
    </font>
    <font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</cellXfs>
  <cellStyles count="8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externalLink" Target="externalLinks/externalLink1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spPr>
            <a:pattFill prst="dkUpDiag">
              <a:fgClr>
                <a:schemeClr val="tx1">
                  <a:lumMod val="75000"/>
                  <a:lumOff val="25000"/>
                </a:schemeClr>
              </a:fgClr>
              <a:bgClr>
                <a:schemeClr val="bg1">
                  <a:lumMod val="75000"/>
                </a:schemeClr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solidFill>
                  <a:schemeClr val="accent6">
                    <a:lumMod val="50000"/>
                  </a:schemeClr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solidFill>
                  <a:schemeClr val="accent4">
                    <a:lumMod val="50000"/>
                  </a:schemeClr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dPt>
          <c:errBars>
            <c:errBarType val="both"/>
            <c:errValType val="cust"/>
            <c:noEndCap val="0"/>
            <c:plus>
              <c:numRef>
                <c:f>compiled!$T$3:$T$6</c:f>
                <c:numCache>
                  <c:formatCode>General</c:formatCode>
                  <c:ptCount val="4"/>
                  <c:pt idx="0">
                    <c:v>0.854271206037444</c:v>
                  </c:pt>
                  <c:pt idx="1">
                    <c:v>2.272453652402035</c:v>
                  </c:pt>
                  <c:pt idx="2">
                    <c:v>1.003130715310907</c:v>
                  </c:pt>
                  <c:pt idx="3">
                    <c:v>0.0516234665167096</c:v>
                  </c:pt>
                </c:numCache>
              </c:numRef>
            </c:plus>
            <c:minus>
              <c:numRef>
                <c:f>compiled!$T$3:$T$6</c:f>
                <c:numCache>
                  <c:formatCode>General</c:formatCode>
                  <c:ptCount val="4"/>
                  <c:pt idx="0">
                    <c:v>0.854271206037444</c:v>
                  </c:pt>
                  <c:pt idx="1">
                    <c:v>2.272453652402035</c:v>
                  </c:pt>
                  <c:pt idx="2">
                    <c:v>1.003130715310907</c:v>
                  </c:pt>
                  <c:pt idx="3">
                    <c:v>0.0516234665167096</c:v>
                  </c:pt>
                </c:numCache>
              </c:numRef>
            </c:minus>
          </c:errBars>
          <c:cat>
            <c:strRef>
              <c:f>compiled!$A$3:$A$6</c:f>
              <c:strCache>
                <c:ptCount val="4"/>
                <c:pt idx="0">
                  <c:v>GFP </c:v>
                </c:pt>
                <c:pt idx="1">
                  <c:v>MPZ</c:v>
                </c:pt>
                <c:pt idx="2">
                  <c:v>INS</c:v>
                </c:pt>
                <c:pt idx="3">
                  <c:v>RHO</c:v>
                </c:pt>
              </c:strCache>
            </c:strRef>
          </c:cat>
          <c:val>
            <c:numRef>
              <c:f>compiled!$S$3:$S$6</c:f>
              <c:numCache>
                <c:formatCode>General</c:formatCode>
                <c:ptCount val="4"/>
                <c:pt idx="0">
                  <c:v>1.021085980370658</c:v>
                </c:pt>
                <c:pt idx="1">
                  <c:v>9.991248964221604</c:v>
                </c:pt>
                <c:pt idx="2">
                  <c:v>2.267724976276203</c:v>
                </c:pt>
                <c:pt idx="3">
                  <c:v>5.407552088943138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145821032"/>
        <c:axId val="-2108682552"/>
      </c:barChart>
      <c:catAx>
        <c:axId val="2145821032"/>
        <c:scaling>
          <c:orientation val="minMax"/>
        </c:scaling>
        <c:delete val="1"/>
        <c:axPos val="b"/>
        <c:majorTickMark val="out"/>
        <c:minorTickMark val="none"/>
        <c:tickLblPos val="nextTo"/>
        <c:crossAx val="-2108682552"/>
        <c:crosses val="autoZero"/>
        <c:auto val="1"/>
        <c:lblAlgn val="ctr"/>
        <c:lblOffset val="100"/>
        <c:noMultiLvlLbl val="0"/>
      </c:catAx>
      <c:valAx>
        <c:axId val="-2108682552"/>
        <c:scaling>
          <c:orientation val="minMax"/>
          <c:max val="20.0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700" b="0"/>
                </a:pPr>
                <a:r>
                  <a:rPr lang="en-US" sz="700" b="0"/>
                  <a:t>DR5 IP</a:t>
                </a:r>
                <a:r>
                  <a:rPr lang="en-US" sz="700" b="0" baseline="0"/>
                  <a:t> Efficiency</a:t>
                </a:r>
              </a:p>
              <a:p>
                <a:pPr>
                  <a:defRPr sz="700" b="0"/>
                </a:pPr>
                <a:r>
                  <a:rPr lang="en-US" sz="700" b="0" baseline="0"/>
                  <a:t>(% of input)</a:t>
                </a:r>
                <a:endParaRPr lang="en-US" sz="700" b="0"/>
              </a:p>
            </c:rich>
          </c:tx>
          <c:layout>
            <c:manualLayout>
              <c:xMode val="edge"/>
              <c:yMode val="edge"/>
              <c:x val="0.0551574935561488"/>
              <c:y val="0.18151215285955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21458210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11</xdr:row>
      <xdr:rowOff>114300</xdr:rowOff>
    </xdr:from>
    <xdr:to>
      <xdr:col>16</xdr:col>
      <xdr:colOff>431800</xdr:colOff>
      <xdr:row>18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WalterLab/mlam/eLife%20Source%20Data/Source%20Data%20Fig%204C-4D/Quantification%20of%20MPZ-ecto%20peptide%20GFP%20IP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p 1"/>
      <sheetName val="Rep 2"/>
      <sheetName val="Compiled"/>
      <sheetName val="Unpaired t test"/>
    </sheetNames>
    <sheetDataSet>
      <sheetData sheetId="0"/>
      <sheetData sheetId="1"/>
      <sheetData sheetId="2">
        <row r="4">
          <cell r="A4" t="str">
            <v>MPZ-ecto peptide</v>
          </cell>
          <cell r="J4">
            <v>7.7347958863188291</v>
          </cell>
          <cell r="K4">
            <v>0.35427771957665044</v>
          </cell>
        </row>
        <row r="5">
          <cell r="A5" t="str">
            <v>MPZ-ectoYtoE peptide</v>
          </cell>
          <cell r="J5">
            <v>2.7155440127662933</v>
          </cell>
          <cell r="K5">
            <v>0.10298832113006512</v>
          </cell>
        </row>
        <row r="6">
          <cell r="J6">
            <v>1.9910412824941099</v>
          </cell>
          <cell r="K6">
            <v>1.2430971797380848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J2" sqref="J2"/>
    </sheetView>
  </sheetViews>
  <sheetFormatPr baseColWidth="10" defaultRowHeight="15" x14ac:dyDescent="0"/>
  <cols>
    <col min="1" max="1" width="12" bestFit="1" customWidth="1"/>
    <col min="6" max="6" width="18.5703125" bestFit="1" customWidth="1"/>
    <col min="7" max="7" width="18.5703125" customWidth="1"/>
  </cols>
  <sheetData>
    <row r="1" spans="1:11" s="1" customFormat="1" ht="45">
      <c r="A1" s="1" t="s">
        <v>0</v>
      </c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H1" s="1" t="s">
        <v>0</v>
      </c>
      <c r="I1" s="1" t="s">
        <v>17</v>
      </c>
      <c r="J1" s="1" t="s">
        <v>32</v>
      </c>
      <c r="K1" s="1" t="s">
        <v>18</v>
      </c>
    </row>
    <row r="2" spans="1:11">
      <c r="A2" t="s">
        <v>1</v>
      </c>
      <c r="B2">
        <v>7.2999999999999995E-2</v>
      </c>
      <c r="C2">
        <v>85.914000000000001</v>
      </c>
      <c r="D2">
        <v>6.2889999999999997</v>
      </c>
      <c r="E2">
        <v>2264011</v>
      </c>
      <c r="F2">
        <f>$E$8-E2</f>
        <v>1295208</v>
      </c>
      <c r="H2" t="s">
        <v>14</v>
      </c>
      <c r="I2">
        <f>F2/0.1</f>
        <v>12952080</v>
      </c>
      <c r="J2">
        <f>F5/0.6</f>
        <v>412468.33333333337</v>
      </c>
      <c r="K2">
        <f>J2/I2</f>
        <v>3.1845721562353949E-2</v>
      </c>
    </row>
    <row r="3" spans="1:11">
      <c r="A3" t="s">
        <v>2</v>
      </c>
      <c r="B3">
        <v>7.2999999999999995E-2</v>
      </c>
      <c r="C3">
        <v>83.649000000000001</v>
      </c>
      <c r="D3">
        <v>6.1230000000000002</v>
      </c>
      <c r="E3">
        <v>2204328</v>
      </c>
      <c r="F3">
        <f t="shared" ref="F3:F7" si="0">$E$8-E3</f>
        <v>1354891</v>
      </c>
      <c r="H3" t="s">
        <v>15</v>
      </c>
      <c r="I3">
        <f t="shared" ref="I3:I4" si="1">F3/0.1</f>
        <v>13548910</v>
      </c>
      <c r="J3">
        <f t="shared" ref="J3:J4" si="2">F6/0.6</f>
        <v>467290</v>
      </c>
      <c r="K3">
        <f t="shared" ref="K3:K4" si="3">J3/I3</f>
        <v>3.4489121265105456E-2</v>
      </c>
    </row>
    <row r="4" spans="1:11">
      <c r="A4" t="s">
        <v>3</v>
      </c>
      <c r="B4">
        <v>7.2999999999999995E-2</v>
      </c>
      <c r="C4">
        <v>82.605000000000004</v>
      </c>
      <c r="D4">
        <v>6.0469999999999997</v>
      </c>
      <c r="E4">
        <v>2176812</v>
      </c>
      <c r="F4">
        <f t="shared" si="0"/>
        <v>1382407</v>
      </c>
      <c r="H4" t="s">
        <v>16</v>
      </c>
      <c r="I4">
        <f t="shared" si="1"/>
        <v>13824070</v>
      </c>
      <c r="J4">
        <f t="shared" si="2"/>
        <v>1453331.6666666667</v>
      </c>
      <c r="K4">
        <f t="shared" si="3"/>
        <v>0.10513051993129859</v>
      </c>
    </row>
    <row r="5" spans="1:11">
      <c r="A5" t="s">
        <v>4</v>
      </c>
      <c r="B5">
        <v>7.2999999999999995E-2</v>
      </c>
      <c r="C5">
        <v>125.673</v>
      </c>
      <c r="D5">
        <v>9.1989999999999998</v>
      </c>
      <c r="E5">
        <v>3311738</v>
      </c>
      <c r="F5">
        <f t="shared" si="0"/>
        <v>247481</v>
      </c>
    </row>
    <row r="6" spans="1:11">
      <c r="A6" t="s">
        <v>5</v>
      </c>
      <c r="B6">
        <v>7.2999999999999995E-2</v>
      </c>
      <c r="C6">
        <v>124.425</v>
      </c>
      <c r="D6">
        <v>9.1080000000000005</v>
      </c>
      <c r="E6">
        <v>3278845</v>
      </c>
      <c r="F6">
        <f t="shared" si="0"/>
        <v>280374</v>
      </c>
    </row>
    <row r="7" spans="1:11">
      <c r="A7" t="s">
        <v>6</v>
      </c>
      <c r="B7">
        <v>7.2999999999999995E-2</v>
      </c>
      <c r="C7">
        <v>101.974</v>
      </c>
      <c r="D7">
        <v>7.4649999999999999</v>
      </c>
      <c r="E7">
        <v>2687220</v>
      </c>
      <c r="F7">
        <f t="shared" si="0"/>
        <v>871999</v>
      </c>
    </row>
    <row r="8" spans="1:11">
      <c r="A8" t="s">
        <v>7</v>
      </c>
      <c r="B8">
        <v>7.2999999999999995E-2</v>
      </c>
      <c r="C8">
        <v>135.06399999999999</v>
      </c>
      <c r="D8">
        <v>9.8870000000000005</v>
      </c>
      <c r="E8">
        <v>3559219</v>
      </c>
    </row>
    <row r="13" spans="1:11" ht="60">
      <c r="A13" s="1" t="s">
        <v>24</v>
      </c>
      <c r="B13" s="1" t="s">
        <v>25</v>
      </c>
      <c r="C13" s="1" t="s">
        <v>26</v>
      </c>
      <c r="D13" s="1" t="s">
        <v>27</v>
      </c>
      <c r="E13" s="1" t="s">
        <v>28</v>
      </c>
    </row>
    <row r="14" spans="1:11">
      <c r="A14" t="s">
        <v>29</v>
      </c>
      <c r="B14">
        <v>250</v>
      </c>
      <c r="C14">
        <v>30</v>
      </c>
      <c r="D14">
        <v>25</v>
      </c>
      <c r="E14">
        <f>D14/B14</f>
        <v>0.1</v>
      </c>
    </row>
    <row r="16" spans="1:11" ht="90">
      <c r="A16" s="1" t="s">
        <v>24</v>
      </c>
      <c r="B16" s="1" t="s">
        <v>30</v>
      </c>
      <c r="C16" s="1" t="s">
        <v>31</v>
      </c>
      <c r="D16" s="1" t="s">
        <v>27</v>
      </c>
      <c r="E16" s="1"/>
    </row>
    <row r="17" spans="1:5">
      <c r="A17" t="s">
        <v>13</v>
      </c>
      <c r="B17">
        <v>50</v>
      </c>
      <c r="C17">
        <v>35</v>
      </c>
      <c r="D17">
        <v>30</v>
      </c>
      <c r="E17">
        <f>D17/B17</f>
        <v>0.6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H22" sqref="H22"/>
    </sheetView>
  </sheetViews>
  <sheetFormatPr baseColWidth="10" defaultRowHeight="15" x14ac:dyDescent="0"/>
  <sheetData>
    <row r="1" spans="1:13" ht="45">
      <c r="A1" t="s">
        <v>19</v>
      </c>
      <c r="B1" s="1" t="s">
        <v>0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/>
      <c r="I1" s="1" t="s">
        <v>33</v>
      </c>
      <c r="J1" s="1" t="s">
        <v>0</v>
      </c>
      <c r="K1" s="1" t="s">
        <v>17</v>
      </c>
      <c r="L1" s="1" t="s">
        <v>13</v>
      </c>
      <c r="M1" s="1" t="s">
        <v>18</v>
      </c>
    </row>
    <row r="2" spans="1:13">
      <c r="A2">
        <v>2</v>
      </c>
      <c r="B2" t="s">
        <v>20</v>
      </c>
      <c r="C2">
        <v>5.7000000000000002E-2</v>
      </c>
      <c r="D2">
        <v>18053.955000000002</v>
      </c>
      <c r="E2">
        <v>1027.518</v>
      </c>
      <c r="F2">
        <v>26539314</v>
      </c>
      <c r="G2">
        <f>F2-$F$10</f>
        <v>24265838</v>
      </c>
      <c r="I2">
        <v>2</v>
      </c>
      <c r="J2" t="s">
        <v>15</v>
      </c>
      <c r="K2">
        <f>G2/0.1</f>
        <v>242658380</v>
      </c>
      <c r="L2">
        <f>G4/0.4</f>
        <v>73040</v>
      </c>
      <c r="M2">
        <f>L2/K2</f>
        <v>3.0099928961859878E-4</v>
      </c>
    </row>
    <row r="3" spans="1:13">
      <c r="A3">
        <v>2</v>
      </c>
      <c r="B3" t="s">
        <v>21</v>
      </c>
      <c r="C3">
        <v>5.7000000000000002E-2</v>
      </c>
      <c r="D3">
        <v>14588.172</v>
      </c>
      <c r="E3">
        <v>830.26700000000005</v>
      </c>
      <c r="F3">
        <v>21444613</v>
      </c>
      <c r="G3">
        <f t="shared" ref="G3:G9" si="0">F3-$F$10</f>
        <v>19171137</v>
      </c>
      <c r="I3">
        <v>2</v>
      </c>
      <c r="J3" t="s">
        <v>16</v>
      </c>
      <c r="K3">
        <f>G3/0.1</f>
        <v>191711370</v>
      </c>
      <c r="L3">
        <f>G5/0.4</f>
        <v>11158310</v>
      </c>
      <c r="M3">
        <f t="shared" ref="M3:M5" si="1">L3/K3</f>
        <v>5.8203694439197845E-2</v>
      </c>
    </row>
    <row r="4" spans="1:13">
      <c r="A4">
        <v>2</v>
      </c>
      <c r="B4" t="s">
        <v>22</v>
      </c>
      <c r="C4">
        <v>5.7000000000000002E-2</v>
      </c>
      <c r="D4">
        <v>1566.4570000000001</v>
      </c>
      <c r="E4">
        <v>89.153000000000006</v>
      </c>
      <c r="F4">
        <v>2302692</v>
      </c>
      <c r="G4">
        <f t="shared" si="0"/>
        <v>29216</v>
      </c>
      <c r="I4">
        <v>3</v>
      </c>
      <c r="J4" t="s">
        <v>15</v>
      </c>
      <c r="K4">
        <f>G6/0.1</f>
        <v>178547120</v>
      </c>
      <c r="L4">
        <f>G8/0.4</f>
        <v>469330</v>
      </c>
      <c r="M4">
        <f>L4/K4</f>
        <v>2.628605826853998E-3</v>
      </c>
    </row>
    <row r="5" spans="1:13">
      <c r="A5">
        <v>2</v>
      </c>
      <c r="B5" t="s">
        <v>23</v>
      </c>
      <c r="C5">
        <v>5.7000000000000002E-2</v>
      </c>
      <c r="D5">
        <v>4582.857</v>
      </c>
      <c r="E5">
        <v>260.827</v>
      </c>
      <c r="F5">
        <v>6736800</v>
      </c>
      <c r="G5">
        <f t="shared" si="0"/>
        <v>4463324</v>
      </c>
      <c r="I5">
        <v>3</v>
      </c>
      <c r="J5" t="s">
        <v>16</v>
      </c>
      <c r="K5">
        <f>G7/0.1</f>
        <v>91647520</v>
      </c>
      <c r="L5">
        <f>G9/0.4</f>
        <v>12501020</v>
      </c>
      <c r="M5">
        <f t="shared" si="1"/>
        <v>0.13640325455615165</v>
      </c>
    </row>
    <row r="6" spans="1:13">
      <c r="A6">
        <v>3</v>
      </c>
      <c r="B6" t="s">
        <v>20</v>
      </c>
      <c r="C6">
        <v>5.7000000000000002E-2</v>
      </c>
      <c r="D6">
        <v>13692.645</v>
      </c>
      <c r="E6">
        <v>779.29899999999998</v>
      </c>
      <c r="F6">
        <v>20128188</v>
      </c>
      <c r="G6">
        <f t="shared" si="0"/>
        <v>17854712</v>
      </c>
    </row>
    <row r="7" spans="1:13">
      <c r="A7">
        <v>3</v>
      </c>
      <c r="B7" t="s">
        <v>21</v>
      </c>
      <c r="C7">
        <v>5.7000000000000002E-2</v>
      </c>
      <c r="D7">
        <v>7781.107</v>
      </c>
      <c r="E7">
        <v>442.85199999999998</v>
      </c>
      <c r="F7">
        <v>11438228</v>
      </c>
      <c r="G7">
        <f t="shared" si="0"/>
        <v>9164752</v>
      </c>
    </row>
    <row r="8" spans="1:13">
      <c r="A8">
        <v>3</v>
      </c>
      <c r="B8" t="s">
        <v>22</v>
      </c>
      <c r="C8">
        <v>5.7000000000000002E-2</v>
      </c>
      <c r="D8">
        <v>1674.2909999999999</v>
      </c>
      <c r="E8">
        <v>95.29</v>
      </c>
      <c r="F8">
        <v>2461208</v>
      </c>
      <c r="G8">
        <f t="shared" si="0"/>
        <v>187732</v>
      </c>
    </row>
    <row r="9" spans="1:13">
      <c r="A9">
        <v>3</v>
      </c>
      <c r="B9" t="s">
        <v>23</v>
      </c>
      <c r="C9">
        <v>5.7000000000000002E-2</v>
      </c>
      <c r="D9">
        <v>4948.22</v>
      </c>
      <c r="E9">
        <v>281.62200000000001</v>
      </c>
      <c r="F9">
        <v>7273884</v>
      </c>
      <c r="G9">
        <f t="shared" si="0"/>
        <v>5000408</v>
      </c>
    </row>
    <row r="10" spans="1:13">
      <c r="B10" t="s">
        <v>7</v>
      </c>
      <c r="C10">
        <v>5.7000000000000002E-2</v>
      </c>
      <c r="D10">
        <v>1546.5820000000001</v>
      </c>
      <c r="E10">
        <v>88.022000000000006</v>
      </c>
      <c r="F10">
        <v>2273476</v>
      </c>
    </row>
    <row r="15" spans="1:13" ht="60">
      <c r="A15" s="1" t="s">
        <v>24</v>
      </c>
      <c r="B15" s="1" t="s">
        <v>25</v>
      </c>
      <c r="C15" s="1" t="s">
        <v>26</v>
      </c>
      <c r="D15" s="1" t="s">
        <v>27</v>
      </c>
      <c r="E15" s="1" t="s">
        <v>28</v>
      </c>
    </row>
    <row r="16" spans="1:13">
      <c r="A16" t="s">
        <v>29</v>
      </c>
      <c r="B16">
        <v>250</v>
      </c>
      <c r="C16">
        <v>30</v>
      </c>
      <c r="D16">
        <v>25</v>
      </c>
      <c r="E16">
        <f>D16/B16</f>
        <v>0.1</v>
      </c>
    </row>
    <row r="18" spans="1:5" ht="90">
      <c r="A18" s="1" t="s">
        <v>24</v>
      </c>
      <c r="B18" s="1" t="s">
        <v>30</v>
      </c>
      <c r="C18" s="1" t="s">
        <v>31</v>
      </c>
      <c r="D18" s="1" t="s">
        <v>27</v>
      </c>
      <c r="E18" s="1"/>
    </row>
    <row r="19" spans="1:5">
      <c r="A19" t="s">
        <v>13</v>
      </c>
      <c r="B19">
        <v>50</v>
      </c>
      <c r="C19">
        <v>35</v>
      </c>
      <c r="D19">
        <v>20</v>
      </c>
      <c r="E19">
        <f>D19/B19</f>
        <v>0.4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H3" sqref="H3:K4"/>
    </sheetView>
  </sheetViews>
  <sheetFormatPr baseColWidth="10" defaultRowHeight="15" x14ac:dyDescent="0"/>
  <cols>
    <col min="1" max="1" width="12" bestFit="1" customWidth="1"/>
  </cols>
  <sheetData>
    <row r="1" spans="1:11" ht="45">
      <c r="A1" s="1" t="s">
        <v>0</v>
      </c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H1" s="1" t="s">
        <v>0</v>
      </c>
      <c r="I1" s="1" t="s">
        <v>17</v>
      </c>
      <c r="J1" s="1" t="s">
        <v>32</v>
      </c>
      <c r="K1" s="1" t="s">
        <v>18</v>
      </c>
    </row>
    <row r="2" spans="1:11">
      <c r="A2" t="s">
        <v>2</v>
      </c>
      <c r="B2">
        <v>7.8E-2</v>
      </c>
      <c r="C2">
        <v>63.517000000000003</v>
      </c>
      <c r="D2">
        <v>4.9729999999999999</v>
      </c>
      <c r="E2">
        <v>1790411</v>
      </c>
      <c r="F2">
        <f>$E$5-E2</f>
        <v>1469241</v>
      </c>
      <c r="H2" t="s">
        <v>41</v>
      </c>
      <c r="I2">
        <f>F2/0.1</f>
        <v>14692410</v>
      </c>
      <c r="J2">
        <f>F6/0.4</f>
        <v>283330</v>
      </c>
      <c r="K2">
        <f>J2/I2</f>
        <v>1.9284106555697806E-2</v>
      </c>
    </row>
    <row r="3" spans="1:11">
      <c r="A3" t="s">
        <v>42</v>
      </c>
      <c r="B3">
        <v>7.8E-2</v>
      </c>
      <c r="C3">
        <v>54.848999999999997</v>
      </c>
      <c r="D3">
        <v>4.2949999999999999</v>
      </c>
      <c r="E3">
        <v>1546079</v>
      </c>
      <c r="F3">
        <f>$E$5-E3</f>
        <v>1713573</v>
      </c>
      <c r="H3" t="s">
        <v>43</v>
      </c>
      <c r="I3">
        <f>F3/0.1</f>
        <v>17135730</v>
      </c>
      <c r="J3">
        <f>F7/0.4</f>
        <v>560485</v>
      </c>
      <c r="K3">
        <f>J3/I3</f>
        <v>3.2708556915871108E-2</v>
      </c>
    </row>
    <row r="4" spans="1:11">
      <c r="A4" t="s">
        <v>44</v>
      </c>
      <c r="B4">
        <v>7.8E-2</v>
      </c>
      <c r="C4">
        <v>57.206000000000003</v>
      </c>
      <c r="D4">
        <v>4.4790000000000001</v>
      </c>
      <c r="E4">
        <v>1612524</v>
      </c>
      <c r="F4">
        <f>$E$5-E4</f>
        <v>1647128</v>
      </c>
      <c r="H4" t="s">
        <v>45</v>
      </c>
      <c r="I4">
        <f>F4/0.1</f>
        <v>16471280</v>
      </c>
      <c r="J4">
        <f>F8/0.4</f>
        <v>882190</v>
      </c>
      <c r="K4">
        <f>J4/I4</f>
        <v>5.3559286224264292E-2</v>
      </c>
    </row>
    <row r="5" spans="1:11">
      <c r="A5" t="s">
        <v>7</v>
      </c>
      <c r="B5">
        <v>7.8E-2</v>
      </c>
      <c r="C5">
        <v>115.64</v>
      </c>
      <c r="D5">
        <v>9.0549999999999997</v>
      </c>
      <c r="E5">
        <v>3259652</v>
      </c>
    </row>
    <row r="6" spans="1:11">
      <c r="A6" t="s">
        <v>5</v>
      </c>
      <c r="B6">
        <v>3.7999999999999999E-2</v>
      </c>
      <c r="C6">
        <v>134.02199999999999</v>
      </c>
      <c r="D6">
        <v>5.0659999999999998</v>
      </c>
      <c r="E6">
        <v>1823773</v>
      </c>
      <c r="F6">
        <f>$E$9-E6</f>
        <v>113332</v>
      </c>
    </row>
    <row r="7" spans="1:11">
      <c r="A7" t="s">
        <v>46</v>
      </c>
      <c r="B7">
        <v>3.7999999999999999E-2</v>
      </c>
      <c r="C7">
        <v>125.875</v>
      </c>
      <c r="D7">
        <v>4.758</v>
      </c>
      <c r="E7">
        <v>1712911</v>
      </c>
      <c r="F7">
        <f>$E$9-E7</f>
        <v>224194</v>
      </c>
    </row>
    <row r="8" spans="1:11">
      <c r="A8" t="s">
        <v>47</v>
      </c>
      <c r="B8">
        <v>3.7999999999999999E-2</v>
      </c>
      <c r="C8">
        <v>116.419</v>
      </c>
      <c r="D8">
        <v>4.4009999999999998</v>
      </c>
      <c r="E8">
        <v>1584229</v>
      </c>
      <c r="F8">
        <f>$E$9-E8</f>
        <v>352876</v>
      </c>
    </row>
    <row r="9" spans="1:11">
      <c r="A9" t="s">
        <v>7</v>
      </c>
      <c r="B9">
        <v>3.7999999999999999E-2</v>
      </c>
      <c r="C9">
        <v>142.35</v>
      </c>
      <c r="D9">
        <v>5.3810000000000002</v>
      </c>
      <c r="E9">
        <v>1937105</v>
      </c>
    </row>
    <row r="14" spans="1:11" ht="60">
      <c r="A14" s="1" t="s">
        <v>24</v>
      </c>
      <c r="B14" s="1" t="s">
        <v>25</v>
      </c>
      <c r="C14" s="1" t="s">
        <v>26</v>
      </c>
      <c r="D14" s="1" t="s">
        <v>27</v>
      </c>
      <c r="E14" s="1" t="s">
        <v>28</v>
      </c>
    </row>
    <row r="15" spans="1:11">
      <c r="A15" t="s">
        <v>29</v>
      </c>
      <c r="B15">
        <v>250</v>
      </c>
      <c r="C15">
        <v>30</v>
      </c>
      <c r="D15">
        <v>25</v>
      </c>
      <c r="E15">
        <f>D15/B15</f>
        <v>0.1</v>
      </c>
    </row>
    <row r="17" spans="1:5" ht="90">
      <c r="A17" s="1" t="s">
        <v>24</v>
      </c>
      <c r="B17" s="1" t="s">
        <v>30</v>
      </c>
      <c r="C17" s="1" t="s">
        <v>31</v>
      </c>
      <c r="D17" s="1" t="s">
        <v>27</v>
      </c>
      <c r="E17" s="1"/>
    </row>
    <row r="18" spans="1:5">
      <c r="A18" t="s">
        <v>13</v>
      </c>
      <c r="B18">
        <v>50</v>
      </c>
      <c r="C18">
        <v>35</v>
      </c>
      <c r="D18">
        <v>20</v>
      </c>
      <c r="E18">
        <f>D18/B18</f>
        <v>0.4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H3" sqref="H3:K4"/>
    </sheetView>
  </sheetViews>
  <sheetFormatPr baseColWidth="10" defaultRowHeight="15" x14ac:dyDescent="0"/>
  <cols>
    <col min="1" max="1" width="13" bestFit="1" customWidth="1"/>
  </cols>
  <sheetData>
    <row r="1" spans="1:11" ht="45">
      <c r="A1" s="1" t="s">
        <v>0</v>
      </c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H1" s="1" t="s">
        <v>0</v>
      </c>
      <c r="I1" s="1" t="s">
        <v>17</v>
      </c>
      <c r="J1" s="1" t="s">
        <v>32</v>
      </c>
      <c r="K1" s="1" t="s">
        <v>18</v>
      </c>
    </row>
    <row r="2" spans="1:11">
      <c r="A2" t="s">
        <v>2</v>
      </c>
      <c r="B2">
        <v>22176</v>
      </c>
      <c r="C2">
        <v>44.075000000000003</v>
      </c>
      <c r="D2">
        <v>977412</v>
      </c>
      <c r="E2">
        <v>977412</v>
      </c>
      <c r="F2">
        <f>$E$5-E2</f>
        <v>1525086</v>
      </c>
      <c r="H2" t="s">
        <v>41</v>
      </c>
      <c r="I2">
        <f>F2/0.1</f>
        <v>15250860</v>
      </c>
      <c r="J2">
        <f>F6/0.4</f>
        <v>-86145</v>
      </c>
      <c r="K2">
        <f>J2/I2</f>
        <v>-5.6485339187429427E-3</v>
      </c>
    </row>
    <row r="3" spans="1:11">
      <c r="A3" t="s">
        <v>42</v>
      </c>
      <c r="B3">
        <v>22176</v>
      </c>
      <c r="C3">
        <v>38.216000000000001</v>
      </c>
      <c r="D3">
        <v>847481</v>
      </c>
      <c r="E3">
        <v>847481</v>
      </c>
      <c r="F3">
        <f>$E$5-E3</f>
        <v>1655017</v>
      </c>
      <c r="H3" t="s">
        <v>43</v>
      </c>
      <c r="I3">
        <f>F3/0.1</f>
        <v>16550170</v>
      </c>
      <c r="J3">
        <f>F7/0.4</f>
        <v>209292.5</v>
      </c>
      <c r="K3">
        <f>J3/I3</f>
        <v>1.2645942609652952E-2</v>
      </c>
    </row>
    <row r="4" spans="1:11">
      <c r="A4" t="s">
        <v>44</v>
      </c>
      <c r="B4">
        <v>22176</v>
      </c>
      <c r="C4">
        <v>37.460999999999999</v>
      </c>
      <c r="D4">
        <v>830730</v>
      </c>
      <c r="E4">
        <v>830730</v>
      </c>
      <c r="F4">
        <f>$E$5-E4</f>
        <v>1671768</v>
      </c>
      <c r="H4" t="s">
        <v>45</v>
      </c>
      <c r="I4">
        <f>F4/0.1</f>
        <v>16717680</v>
      </c>
      <c r="J4">
        <f>F8/0.4</f>
        <v>912647.5</v>
      </c>
      <c r="K4">
        <f>J4/I4</f>
        <v>5.4591755554598484E-2</v>
      </c>
    </row>
    <row r="5" spans="1:11">
      <c r="A5" t="s">
        <v>7</v>
      </c>
      <c r="B5">
        <v>22176</v>
      </c>
      <c r="C5">
        <v>112.84699999999999</v>
      </c>
      <c r="D5">
        <v>2502498</v>
      </c>
      <c r="E5">
        <v>2502498</v>
      </c>
    </row>
    <row r="6" spans="1:11">
      <c r="A6" t="s">
        <v>5</v>
      </c>
      <c r="B6">
        <v>15008</v>
      </c>
      <c r="C6">
        <v>119.98699999999999</v>
      </c>
      <c r="D6">
        <v>1800758</v>
      </c>
      <c r="E6">
        <v>1800758</v>
      </c>
      <c r="F6">
        <f>$E$9-E6</f>
        <v>-34458</v>
      </c>
    </row>
    <row r="7" spans="1:11">
      <c r="A7" t="s">
        <v>46</v>
      </c>
      <c r="B7">
        <v>15008</v>
      </c>
      <c r="C7">
        <v>112.11199999999999</v>
      </c>
      <c r="D7">
        <v>1682583</v>
      </c>
      <c r="E7">
        <v>1682583</v>
      </c>
      <c r="F7">
        <f>$E$9-E7</f>
        <v>83717</v>
      </c>
    </row>
    <row r="8" spans="1:11">
      <c r="A8" t="s">
        <v>47</v>
      </c>
      <c r="B8">
        <v>15008</v>
      </c>
      <c r="C8">
        <v>93.366</v>
      </c>
      <c r="D8">
        <v>1401241</v>
      </c>
      <c r="E8">
        <v>1401241</v>
      </c>
      <c r="F8">
        <f>$E$9-E8</f>
        <v>365059</v>
      </c>
    </row>
    <row r="9" spans="1:11">
      <c r="A9" t="s">
        <v>7</v>
      </c>
      <c r="B9">
        <v>15008</v>
      </c>
      <c r="C9">
        <v>117.691</v>
      </c>
      <c r="D9">
        <v>1766300</v>
      </c>
      <c r="E9">
        <v>1766300</v>
      </c>
    </row>
    <row r="15" spans="1:11" ht="60">
      <c r="A15" s="1" t="s">
        <v>24</v>
      </c>
      <c r="B15" s="1" t="s">
        <v>25</v>
      </c>
      <c r="C15" s="1" t="s">
        <v>26</v>
      </c>
      <c r="D15" s="1" t="s">
        <v>27</v>
      </c>
      <c r="E15" s="1" t="s">
        <v>28</v>
      </c>
    </row>
    <row r="16" spans="1:11">
      <c r="A16" t="s">
        <v>29</v>
      </c>
      <c r="B16">
        <v>250</v>
      </c>
      <c r="C16">
        <v>30</v>
      </c>
      <c r="D16">
        <v>25</v>
      </c>
      <c r="E16">
        <f>D16/B16</f>
        <v>0.1</v>
      </c>
    </row>
    <row r="18" spans="1:5" ht="90">
      <c r="A18" s="1" t="s">
        <v>24</v>
      </c>
      <c r="B18" s="1" t="s">
        <v>30</v>
      </c>
      <c r="C18" s="1" t="s">
        <v>31</v>
      </c>
      <c r="D18" s="1" t="s">
        <v>27</v>
      </c>
      <c r="E18" s="1"/>
    </row>
    <row r="19" spans="1:5">
      <c r="A19" t="s">
        <v>13</v>
      </c>
      <c r="B19">
        <v>50</v>
      </c>
      <c r="C19">
        <v>35</v>
      </c>
      <c r="D19">
        <v>20</v>
      </c>
      <c r="E19">
        <f>D19/B19</f>
        <v>0.4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tabSelected="1" topLeftCell="K1" zoomScale="150" zoomScaleNormal="150" zoomScalePageLayoutView="150" workbookViewId="0">
      <selection activeCell="M9" sqref="M9"/>
    </sheetView>
  </sheetViews>
  <sheetFormatPr baseColWidth="10" defaultRowHeight="15" x14ac:dyDescent="0"/>
  <sheetData>
    <row r="1" spans="1:20">
      <c r="B1" s="2" t="s">
        <v>34</v>
      </c>
      <c r="C1" s="2"/>
      <c r="D1" s="2" t="s">
        <v>35</v>
      </c>
      <c r="E1" s="2"/>
      <c r="F1" s="2" t="s">
        <v>40</v>
      </c>
      <c r="G1" s="2"/>
      <c r="H1" s="2" t="s">
        <v>34</v>
      </c>
      <c r="I1" s="2"/>
      <c r="J1" s="2" t="s">
        <v>35</v>
      </c>
      <c r="K1" s="2"/>
      <c r="L1" s="2" t="s">
        <v>18</v>
      </c>
      <c r="M1" s="2"/>
      <c r="N1" s="2"/>
      <c r="O1" s="2"/>
      <c r="P1" s="2"/>
    </row>
    <row r="2" spans="1:20" ht="45">
      <c r="A2" s="1" t="s">
        <v>0</v>
      </c>
      <c r="B2" s="1" t="s">
        <v>17</v>
      </c>
      <c r="C2" s="1" t="s">
        <v>36</v>
      </c>
      <c r="D2" s="1" t="s">
        <v>17</v>
      </c>
      <c r="E2" s="1" t="s">
        <v>36</v>
      </c>
      <c r="F2" s="1" t="s">
        <v>17</v>
      </c>
      <c r="G2" s="1" t="s">
        <v>36</v>
      </c>
      <c r="H2" s="1"/>
      <c r="I2" s="1"/>
      <c r="J2" s="1"/>
      <c r="K2" s="1"/>
      <c r="L2" s="1" t="s">
        <v>34</v>
      </c>
      <c r="M2" s="1" t="s">
        <v>35</v>
      </c>
      <c r="N2" s="1" t="s">
        <v>40</v>
      </c>
      <c r="O2" s="1" t="s">
        <v>34</v>
      </c>
      <c r="P2" s="1" t="s">
        <v>35</v>
      </c>
      <c r="Q2" s="1" t="s">
        <v>37</v>
      </c>
      <c r="R2" s="1" t="s">
        <v>38</v>
      </c>
      <c r="S2" s="1" t="s">
        <v>39</v>
      </c>
      <c r="T2" s="1" t="s">
        <v>38</v>
      </c>
    </row>
    <row r="3" spans="1:20">
      <c r="A3" t="s">
        <v>15</v>
      </c>
      <c r="B3">
        <v>13548910</v>
      </c>
      <c r="C3">
        <v>467290</v>
      </c>
      <c r="D3">
        <v>242658380</v>
      </c>
      <c r="E3">
        <v>73040</v>
      </c>
      <c r="F3">
        <v>178547120</v>
      </c>
      <c r="G3">
        <v>469330</v>
      </c>
      <c r="H3">
        <v>14692410</v>
      </c>
      <c r="I3">
        <v>283330</v>
      </c>
      <c r="J3">
        <v>15250860</v>
      </c>
      <c r="K3">
        <v>-86145</v>
      </c>
      <c r="L3">
        <f>C3/B3</f>
        <v>3.4489121265105456E-2</v>
      </c>
      <c r="M3">
        <f>E3/D3</f>
        <v>3.0099928961859878E-4</v>
      </c>
      <c r="N3">
        <f>G3/F3</f>
        <v>2.628605826853998E-3</v>
      </c>
      <c r="O3">
        <f>I3/H3</f>
        <v>1.9284106555697806E-2</v>
      </c>
      <c r="P3">
        <f>K3/J3</f>
        <v>-5.6485339187429427E-3</v>
      </c>
      <c r="Q3">
        <f>AVERAGE(L3:P3)</f>
        <v>1.0210859803706585E-2</v>
      </c>
      <c r="R3">
        <f>STDEV(L3:N3)/SQRT(5)</f>
        <v>8.5427120603744407E-3</v>
      </c>
      <c r="S3">
        <f>Q3*100</f>
        <v>1.0210859803706585</v>
      </c>
      <c r="T3">
        <f>R3*100</f>
        <v>0.85427120603744411</v>
      </c>
    </row>
    <row r="4" spans="1:20">
      <c r="A4" t="s">
        <v>16</v>
      </c>
      <c r="B4">
        <v>13824070</v>
      </c>
      <c r="C4">
        <v>1453331.6666666667</v>
      </c>
      <c r="D4">
        <v>191711370</v>
      </c>
      <c r="E4">
        <v>11158310</v>
      </c>
      <c r="F4">
        <v>91647520</v>
      </c>
      <c r="G4">
        <v>12501020</v>
      </c>
      <c r="L4">
        <f t="shared" ref="L4:L6" si="0">C4/B4</f>
        <v>0.10513051993129859</v>
      </c>
      <c r="M4">
        <f t="shared" ref="M4:M6" si="1">E4/D4</f>
        <v>5.8203694439197845E-2</v>
      </c>
      <c r="N4">
        <f t="shared" ref="N4:N6" si="2">G4/F4</f>
        <v>0.13640325455615165</v>
      </c>
      <c r="Q4">
        <f t="shared" ref="Q4:Q6" si="3">AVERAGE(L4:P4)</f>
        <v>9.9912489642216037E-2</v>
      </c>
      <c r="R4">
        <f>STDEV(L4:N4)/SQRT(3)</f>
        <v>2.2724536524020348E-2</v>
      </c>
      <c r="S4">
        <f>Q4*100</f>
        <v>9.9912489642216045</v>
      </c>
      <c r="T4">
        <f>R4*100</f>
        <v>2.2724536524020347</v>
      </c>
    </row>
    <row r="5" spans="1:20">
      <c r="A5" t="s">
        <v>43</v>
      </c>
      <c r="H5">
        <v>17135730</v>
      </c>
      <c r="I5">
        <v>560485</v>
      </c>
      <c r="J5">
        <v>16550170</v>
      </c>
      <c r="K5">
        <v>209292.5</v>
      </c>
      <c r="O5">
        <f t="shared" ref="O4:O6" si="4">I5/H5</f>
        <v>3.2708556915871108E-2</v>
      </c>
      <c r="P5">
        <f t="shared" ref="P4:P6" si="5">K5/J5</f>
        <v>1.2645942609652952E-2</v>
      </c>
      <c r="Q5">
        <f t="shared" si="3"/>
        <v>2.2677249762762031E-2</v>
      </c>
      <c r="R5">
        <f>STDEV(O5:P5)/SQRT(2)</f>
        <v>1.0031307153109074E-2</v>
      </c>
      <c r="S5">
        <v>2.2677249762762033</v>
      </c>
      <c r="T5">
        <v>1.0031307153109075</v>
      </c>
    </row>
    <row r="6" spans="1:20">
      <c r="A6" t="s">
        <v>45</v>
      </c>
      <c r="H6">
        <v>16471280</v>
      </c>
      <c r="I6">
        <v>882190</v>
      </c>
      <c r="J6">
        <v>16717680</v>
      </c>
      <c r="K6">
        <v>912647.5</v>
      </c>
      <c r="O6">
        <f t="shared" si="4"/>
        <v>5.3559286224264292E-2</v>
      </c>
      <c r="P6">
        <f t="shared" si="5"/>
        <v>5.4591755554598484E-2</v>
      </c>
      <c r="Q6">
        <f t="shared" si="3"/>
        <v>5.4075520889431392E-2</v>
      </c>
      <c r="R6">
        <f>STDEV(O6:P6)/SQRT(2)</f>
        <v>5.1623466516709585E-4</v>
      </c>
      <c r="S6">
        <v>5.407552088943139</v>
      </c>
      <c r="T6">
        <v>5.1623466516709585E-2</v>
      </c>
    </row>
    <row r="10" spans="1:20">
      <c r="A10" s="1"/>
    </row>
    <row r="13" spans="1:20">
      <c r="A13" t="s">
        <v>15</v>
      </c>
      <c r="B13">
        <v>3.4489121265105456E-2</v>
      </c>
      <c r="C13">
        <v>3.0099928961859878E-4</v>
      </c>
      <c r="D13">
        <v>2.628605826853998E-3</v>
      </c>
      <c r="E13">
        <v>1.9284106555697806E-2</v>
      </c>
      <c r="F13">
        <v>-5.6485339187429427E-3</v>
      </c>
    </row>
    <row r="14" spans="1:20">
      <c r="A14" t="s">
        <v>16</v>
      </c>
      <c r="B14">
        <v>0.10513051993129859</v>
      </c>
      <c r="C14">
        <v>5.8203694439197845E-2</v>
      </c>
      <c r="D14">
        <v>0.13640325455615165</v>
      </c>
    </row>
    <row r="15" spans="1:20">
      <c r="A15" t="s">
        <v>43</v>
      </c>
      <c r="E15">
        <v>3.2708556915871108E-2</v>
      </c>
      <c r="F15">
        <v>1.2645942609652952E-2</v>
      </c>
    </row>
    <row r="16" spans="1:20">
      <c r="A16" t="s">
        <v>45</v>
      </c>
      <c r="E16">
        <v>5.3559286224264292E-2</v>
      </c>
      <c r="F16">
        <v>5.4591755554598484E-2</v>
      </c>
    </row>
  </sheetData>
  <mergeCells count="6">
    <mergeCell ref="B1:C1"/>
    <mergeCell ref="D1:E1"/>
    <mergeCell ref="F1:G1"/>
    <mergeCell ref="H1:I1"/>
    <mergeCell ref="J1:K1"/>
    <mergeCell ref="L1:P1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G5" sqref="G5"/>
    </sheetView>
  </sheetViews>
  <sheetFormatPr baseColWidth="10" defaultRowHeight="15" x14ac:dyDescent="0"/>
  <cols>
    <col min="1" max="1" width="25.85546875" bestFit="1" customWidth="1"/>
    <col min="2" max="3" width="20.140625" bestFit="1" customWidth="1"/>
    <col min="4" max="4" width="21.140625" bestFit="1" customWidth="1"/>
  </cols>
  <sheetData>
    <row r="1" spans="1:4">
      <c r="A1" s="4" t="s">
        <v>48</v>
      </c>
      <c r="B1" s="3" t="s">
        <v>49</v>
      </c>
      <c r="C1" s="3" t="s">
        <v>49</v>
      </c>
      <c r="D1" s="3" t="s">
        <v>49</v>
      </c>
    </row>
    <row r="2" spans="1:4">
      <c r="A2" s="4"/>
      <c r="B2" s="3"/>
      <c r="C2" s="3"/>
      <c r="D2" s="3"/>
    </row>
    <row r="3" spans="1:4">
      <c r="A3" s="4" t="s">
        <v>50</v>
      </c>
      <c r="B3" s="3" t="s">
        <v>16</v>
      </c>
      <c r="C3" s="3" t="s">
        <v>43</v>
      </c>
      <c r="D3" s="3" t="s">
        <v>45</v>
      </c>
    </row>
    <row r="4" spans="1:4">
      <c r="A4" s="4" t="s">
        <v>51</v>
      </c>
      <c r="B4" s="3" t="s">
        <v>51</v>
      </c>
      <c r="C4" s="3" t="s">
        <v>51</v>
      </c>
      <c r="D4" s="3" t="s">
        <v>51</v>
      </c>
    </row>
    <row r="5" spans="1:4">
      <c r="A5" s="4" t="s">
        <v>52</v>
      </c>
      <c r="B5" s="3" t="s">
        <v>41</v>
      </c>
      <c r="C5" s="3" t="s">
        <v>41</v>
      </c>
      <c r="D5" s="3" t="s">
        <v>41</v>
      </c>
    </row>
    <row r="6" spans="1:4">
      <c r="A6" s="4"/>
      <c r="B6" s="3"/>
      <c r="C6" s="3"/>
      <c r="D6" s="3"/>
    </row>
    <row r="7" spans="1:4">
      <c r="A7" s="4" t="s">
        <v>53</v>
      </c>
      <c r="B7" s="3"/>
      <c r="C7" s="3"/>
      <c r="D7" s="3"/>
    </row>
    <row r="8" spans="1:4">
      <c r="A8" s="4" t="s">
        <v>54</v>
      </c>
      <c r="B8" s="3">
        <v>3.5000000000000001E-3</v>
      </c>
      <c r="C8" s="3">
        <v>0.39450000000000002</v>
      </c>
      <c r="D8" s="3">
        <v>1.61E-2</v>
      </c>
    </row>
    <row r="9" spans="1:4">
      <c r="A9" s="4" t="s">
        <v>55</v>
      </c>
      <c r="B9" s="3" t="s">
        <v>73</v>
      </c>
      <c r="C9" s="3" t="s">
        <v>71</v>
      </c>
      <c r="D9" s="3" t="s">
        <v>56</v>
      </c>
    </row>
    <row r="10" spans="1:4">
      <c r="A10" s="4" t="s">
        <v>57</v>
      </c>
      <c r="B10" s="3" t="s">
        <v>58</v>
      </c>
      <c r="C10" s="3" t="s">
        <v>72</v>
      </c>
      <c r="D10" s="3" t="s">
        <v>58</v>
      </c>
    </row>
    <row r="11" spans="1:4">
      <c r="A11" s="4" t="s">
        <v>59</v>
      </c>
      <c r="B11" s="3" t="s">
        <v>60</v>
      </c>
      <c r="C11" s="3" t="s">
        <v>60</v>
      </c>
      <c r="D11" s="3" t="s">
        <v>60</v>
      </c>
    </row>
    <row r="12" spans="1:4">
      <c r="A12" s="4" t="s">
        <v>61</v>
      </c>
      <c r="B12" s="3" t="s">
        <v>74</v>
      </c>
      <c r="C12" s="3" t="s">
        <v>79</v>
      </c>
      <c r="D12" s="3" t="s">
        <v>83</v>
      </c>
    </row>
    <row r="13" spans="1:4">
      <c r="A13" s="4"/>
      <c r="B13" s="3"/>
      <c r="C13" s="3"/>
      <c r="D13" s="3"/>
    </row>
    <row r="14" spans="1:4">
      <c r="A14" s="4" t="s">
        <v>62</v>
      </c>
      <c r="B14" s="3"/>
      <c r="C14" s="3"/>
      <c r="D14" s="3"/>
    </row>
    <row r="15" spans="1:4">
      <c r="A15" s="4" t="s">
        <v>63</v>
      </c>
      <c r="B15" s="3" t="s">
        <v>75</v>
      </c>
      <c r="C15" s="3" t="s">
        <v>75</v>
      </c>
      <c r="D15" s="3" t="s">
        <v>75</v>
      </c>
    </row>
    <row r="16" spans="1:4">
      <c r="A16" s="4" t="s">
        <v>64</v>
      </c>
      <c r="B16" s="3" t="s">
        <v>65</v>
      </c>
      <c r="C16" s="3" t="s">
        <v>80</v>
      </c>
      <c r="D16" s="3" t="s">
        <v>84</v>
      </c>
    </row>
    <row r="17" spans="1:4">
      <c r="A17" s="4" t="s">
        <v>66</v>
      </c>
      <c r="B17" s="3" t="s">
        <v>76</v>
      </c>
      <c r="C17" s="3" t="s">
        <v>81</v>
      </c>
      <c r="D17" s="3" t="s">
        <v>85</v>
      </c>
    </row>
    <row r="18" spans="1:4">
      <c r="A18" s="4" t="s">
        <v>67</v>
      </c>
      <c r="B18" s="3" t="s">
        <v>77</v>
      </c>
      <c r="C18" s="3" t="s">
        <v>82</v>
      </c>
      <c r="D18" s="3" t="s">
        <v>86</v>
      </c>
    </row>
    <row r="19" spans="1:4">
      <c r="A19" s="4" t="s">
        <v>68</v>
      </c>
      <c r="B19" s="3">
        <v>0.78320000000000001</v>
      </c>
      <c r="C19" s="3">
        <v>0.14779999999999999</v>
      </c>
      <c r="D19" s="3">
        <v>0.71799999999999997</v>
      </c>
    </row>
    <row r="20" spans="1:4">
      <c r="A20" s="4"/>
      <c r="B20" s="3"/>
      <c r="C20" s="3"/>
    </row>
    <row r="21" spans="1:4">
      <c r="A21" s="4" t="s">
        <v>69</v>
      </c>
      <c r="B21" s="3"/>
      <c r="C21" s="3"/>
    </row>
    <row r="22" spans="1:4">
      <c r="A22" s="4" t="s">
        <v>70</v>
      </c>
      <c r="B22" s="3" t="s">
        <v>78</v>
      </c>
      <c r="C22" s="3"/>
    </row>
    <row r="23" spans="1:4">
      <c r="A23" s="4" t="s">
        <v>54</v>
      </c>
      <c r="B23" s="3">
        <v>0.13339999999999999</v>
      </c>
      <c r="C23" s="3"/>
    </row>
    <row r="24" spans="1:4">
      <c r="A24" s="4" t="s">
        <v>55</v>
      </c>
      <c r="B24" s="3" t="s">
        <v>71</v>
      </c>
      <c r="C24" s="3"/>
    </row>
    <row r="25" spans="1:4">
      <c r="A25" s="4" t="s">
        <v>57</v>
      </c>
      <c r="B25" s="3" t="s">
        <v>72</v>
      </c>
      <c r="C25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2018-02-27</vt:lpstr>
      <vt:lpstr>2019-12-12</vt:lpstr>
      <vt:lpstr>2018-04-13 rep 2</vt:lpstr>
      <vt:lpstr>2018-09-20 rep 1</vt:lpstr>
      <vt:lpstr>compiled</vt:lpstr>
      <vt:lpstr>unpaired t tests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Mable</dc:creator>
  <cp:lastModifiedBy>Mable</cp:lastModifiedBy>
  <dcterms:created xsi:type="dcterms:W3CDTF">2019-12-10T07:36:47Z</dcterms:created>
  <dcterms:modified xsi:type="dcterms:W3CDTF">2019-12-14T04:14:47Z</dcterms:modified>
</cp:coreProperties>
</file>